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<sst xmlns="http://schemas.openxmlformats.org/spreadsheetml/2006/main" count="50" uniqueCount="46">
  <si>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Input data:</t>
  </si>
  <si>
    <t>Center leg mm:</t>
  </si>
  <si>
    <t>Fill factor:</t>
  </si>
  <si>
    <t>Output data:</t>
  </si>
  <si>
    <t>Stack height mm:</t>
  </si>
  <si>
    <t>Cross section mm2:</t>
  </si>
  <si>
    <t>Flux Density T:</t>
  </si>
  <si>
    <t>Turns per Volt:</t>
  </si>
  <si>
    <t>Frequency Hz:</t>
  </si>
  <si>
    <t>Av. turn length mm:</t>
  </si>
  <si>
    <t>Window area mm2:</t>
  </si>
  <si>
    <t>Copper area mm2:</t>
  </si>
  <si>
    <t>Primary V:</t>
  </si>
  <si>
    <t>mm2/A:</t>
  </si>
  <si>
    <t>Primary</t>
  </si>
  <si>
    <t>turns:</t>
  </si>
  <si>
    <t>Length m:</t>
  </si>
  <si>
    <t>mm2:</t>
  </si>
  <si>
    <t>Ampere:</t>
  </si>
  <si>
    <t>Secondary</t>
  </si>
  <si>
    <t>Voltage drop %:</t>
  </si>
  <si>
    <t>Iron loss W:</t>
  </si>
  <si>
    <t>Copper loss W:</t>
  </si>
  <si>
    <t>Iron weight kg:</t>
  </si>
  <si>
    <t>Copper weight kg:</t>
  </si>
  <si>
    <t>Total loss W:</t>
  </si>
  <si>
    <t>Iron:</t>
  </si>
  <si>
    <t>Design decisions:</t>
  </si>
  <si>
    <t>Prices:</t>
  </si>
  <si>
    <t>Iron $/kg</t>
  </si>
  <si>
    <t>Copper $/kg</t>
  </si>
  <si>
    <t>Cost $:</t>
  </si>
  <si>
    <t>$/W:</t>
  </si>
  <si>
    <t>Surface area m2:</t>
  </si>
  <si>
    <t>Loss W/kg@1T,50Hz:</t>
  </si>
  <si>
    <t>Secondary no-load V:</t>
  </si>
  <si>
    <t>Loaded Vout:</t>
  </si>
  <si>
    <t>Input power VA:</t>
  </si>
  <si>
    <t>Temperature rise K:</t>
  </si>
  <si>
    <t>Required thermal transfer coefficient W/m2K:</t>
  </si>
  <si>
    <t>Convection cooling up to 12</t>
  </si>
  <si>
    <t>Strong fan up to 30</t>
  </si>
  <si>
    <t>Oil up to 50?</t>
  </si>
  <si>
    <t>Transformer calculation sheet, by Manfred Mornhinweg</t>
  </si>
  <si>
    <t>7 is easy to get</t>
  </si>
  <si>
    <t>Power loss %: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</si>
</sst>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L4" sqref="L4"/>
    </sheetView>
  </sheetViews>
  <sheetFormatPr defaultColWidth="9.140625" defaultRowHeight="12.75"/>
  <sheetData>
    <row r="1" ht="12.75">
      <c r="A1" t="s">
        <v>43</v>
      </c>
    </row>
    <row r="3" spans="1:12" ht="12.75">
      <c r="A3" s="1" t="s">
        <v>0</v>
      </c>
      <c r="B3" s="1"/>
      <c r="C3" s="1" t="s">
        <v>26</v>
      </c>
      <c r="D3" s="1" t="s">
        <v>1</v>
      </c>
      <c r="E3" s="1"/>
      <c r="F3" s="1">
        <v>100</v>
      </c>
      <c r="G3" s="1"/>
      <c r="H3" s="1" t="s">
        <v>27</v>
      </c>
      <c r="I3" s="1"/>
      <c r="J3" s="1" t="s">
        <v>6</v>
      </c>
      <c r="K3" s="1"/>
      <c r="L3" s="1">
        <v>1</v>
      </c>
    </row>
    <row r="4" spans="1:12" ht="12.75">
      <c r="A4" s="1"/>
      <c r="B4" s="1"/>
      <c r="C4" s="1"/>
      <c r="D4" s="1" t="s">
        <v>4</v>
      </c>
      <c r="E4" s="1"/>
      <c r="F4" s="1">
        <v>150</v>
      </c>
      <c r="G4" s="1"/>
      <c r="H4" s="1"/>
      <c r="I4" s="1"/>
      <c r="J4" s="1" t="s">
        <v>13</v>
      </c>
      <c r="K4" s="1"/>
      <c r="L4" s="1">
        <v>0.5</v>
      </c>
    </row>
    <row r="5" spans="1:12" ht="12.75">
      <c r="A5" s="1"/>
      <c r="B5" s="1"/>
      <c r="C5" s="1"/>
      <c r="D5" s="1" t="s">
        <v>34</v>
      </c>
      <c r="E5" s="1"/>
      <c r="F5" s="1">
        <v>2</v>
      </c>
      <c r="G5" s="1"/>
      <c r="H5" s="1"/>
      <c r="I5" s="1"/>
      <c r="J5" s="1" t="s">
        <v>2</v>
      </c>
      <c r="K5" s="1"/>
      <c r="L5" s="1">
        <v>0.4</v>
      </c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 t="s">
        <v>38</v>
      </c>
      <c r="K6" s="1"/>
      <c r="L6" s="1">
        <v>70</v>
      </c>
    </row>
    <row r="7" spans="1:12" ht="12.75">
      <c r="A7" s="1"/>
      <c r="B7" s="1"/>
      <c r="C7" s="1"/>
      <c r="D7" s="1" t="s">
        <v>12</v>
      </c>
      <c r="E7" s="1"/>
      <c r="F7" s="1">
        <v>230</v>
      </c>
      <c r="G7" s="1"/>
      <c r="H7" s="1"/>
      <c r="I7" s="1"/>
      <c r="J7" s="1"/>
      <c r="K7" s="1"/>
      <c r="L7" s="1"/>
    </row>
    <row r="8" spans="1:12" ht="12.75">
      <c r="A8" s="1"/>
      <c r="B8" s="1"/>
      <c r="C8" s="1"/>
      <c r="D8" s="1" t="s">
        <v>35</v>
      </c>
      <c r="E8" s="1"/>
      <c r="F8" s="1">
        <v>2000</v>
      </c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 t="s">
        <v>8</v>
      </c>
      <c r="E9" s="1"/>
      <c r="F9" s="1">
        <v>50</v>
      </c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1"/>
      <c r="H10" s="1" t="s">
        <v>28</v>
      </c>
      <c r="I10" s="1"/>
      <c r="J10" s="1" t="s">
        <v>29</v>
      </c>
      <c r="K10" s="1"/>
      <c r="L10" s="1">
        <v>3.2</v>
      </c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 t="s">
        <v>30</v>
      </c>
      <c r="K11" s="1"/>
      <c r="L11" s="1">
        <v>16</v>
      </c>
    </row>
    <row r="14" spans="1:13" ht="12.75">
      <c r="A14" s="2" t="s">
        <v>3</v>
      </c>
      <c r="B14" s="2"/>
      <c r="C14" s="2" t="s">
        <v>5</v>
      </c>
      <c r="D14" s="2"/>
      <c r="E14" s="2">
        <f>F3*F4</f>
        <v>15000</v>
      </c>
      <c r="F14" s="2"/>
      <c r="G14" s="2" t="s">
        <v>10</v>
      </c>
      <c r="H14" s="2"/>
      <c r="I14" s="2">
        <f>F3/2*F3/2*3</f>
        <v>7500</v>
      </c>
      <c r="J14" s="2"/>
      <c r="K14" s="2" t="s">
        <v>11</v>
      </c>
      <c r="L14" s="2"/>
      <c r="M14" s="2">
        <f>I14*L5</f>
        <v>3000</v>
      </c>
    </row>
    <row r="15" spans="1:13" ht="12.75">
      <c r="A15" s="2"/>
      <c r="B15" s="2"/>
      <c r="C15" s="2" t="s">
        <v>7</v>
      </c>
      <c r="D15" s="2"/>
      <c r="E15" s="2">
        <f>1/(E14/1000000)/4.44/F9/L3</f>
        <v>0.3003003003003003</v>
      </c>
      <c r="F15" s="2"/>
      <c r="G15" s="2" t="s">
        <v>9</v>
      </c>
      <c r="H15" s="2"/>
      <c r="I15" s="2">
        <f>2*F3+2*F4+(F3/2)*PI()</f>
        <v>657.0796326794897</v>
      </c>
      <c r="J15" s="2"/>
      <c r="K15" s="2"/>
      <c r="L15" s="2"/>
      <c r="M15" s="2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/>
      <c r="B19" s="2" t="s">
        <v>14</v>
      </c>
      <c r="C19" s="2" t="s">
        <v>15</v>
      </c>
      <c r="D19" s="2">
        <f>F7*E15</f>
        <v>69.06906906906907</v>
      </c>
      <c r="E19" s="2"/>
      <c r="F19" s="2" t="s">
        <v>16</v>
      </c>
      <c r="G19" s="2">
        <f>D19*I15/1000</f>
        <v>45.38387853341821</v>
      </c>
      <c r="H19" s="2"/>
      <c r="I19" s="2" t="s">
        <v>17</v>
      </c>
      <c r="J19" s="2">
        <f>M14/2/D19</f>
        <v>21.717391304347824</v>
      </c>
      <c r="K19" s="2"/>
      <c r="L19" s="2" t="s">
        <v>18</v>
      </c>
      <c r="M19" s="2">
        <f>J19/L4</f>
        <v>43.43478260869565</v>
      </c>
    </row>
    <row r="20" spans="1:13" ht="12.75">
      <c r="A20" s="2"/>
      <c r="B20" s="2" t="s">
        <v>19</v>
      </c>
      <c r="C20" s="2" t="s">
        <v>15</v>
      </c>
      <c r="D20" s="2">
        <f>F8*E15</f>
        <v>600.6006006006006</v>
      </c>
      <c r="E20" s="2"/>
      <c r="F20" s="2" t="s">
        <v>16</v>
      </c>
      <c r="G20" s="2">
        <f>D20*I15/1000</f>
        <v>394.64242202972355</v>
      </c>
      <c r="H20" s="2"/>
      <c r="I20" s="2" t="s">
        <v>17</v>
      </c>
      <c r="J20" s="2">
        <f>M14/2/D20</f>
        <v>2.4975</v>
      </c>
      <c r="K20" s="2"/>
      <c r="L20" s="2" t="s">
        <v>18</v>
      </c>
      <c r="M20" s="2">
        <f>J20/L4</f>
        <v>4.995</v>
      </c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 t="s">
        <v>37</v>
      </c>
      <c r="C22" s="2"/>
      <c r="D22" s="2">
        <f>F7*M19</f>
        <v>9990</v>
      </c>
      <c r="E22" s="2"/>
      <c r="F22" s="2"/>
      <c r="G22" s="4"/>
      <c r="H22" s="2"/>
      <c r="I22" s="2"/>
      <c r="J22" s="2" t="s">
        <v>21</v>
      </c>
      <c r="K22" s="2"/>
      <c r="L22" s="2">
        <f>L3^2*F5*D27*F9/50</f>
        <v>138.6</v>
      </c>
      <c r="M22" s="2"/>
    </row>
    <row r="23" spans="1:13" ht="12.75">
      <c r="A23" s="2"/>
      <c r="B23" s="2" t="s">
        <v>45</v>
      </c>
      <c r="C23" s="2"/>
      <c r="D23" s="2">
        <f>L24/D22*100</f>
        <v>2.9659570755062816</v>
      </c>
      <c r="E23" s="2"/>
      <c r="F23" s="2"/>
      <c r="G23" s="2"/>
      <c r="H23" s="2"/>
      <c r="I23" s="2"/>
      <c r="J23" s="2" t="s">
        <v>22</v>
      </c>
      <c r="K23" s="2"/>
      <c r="L23" s="2">
        <f>D24/100*D22</f>
        <v>157.69911184307753</v>
      </c>
      <c r="M23" s="2"/>
    </row>
    <row r="24" spans="1:13" ht="12.75">
      <c r="A24" s="2"/>
      <c r="B24" s="2" t="s">
        <v>20</v>
      </c>
      <c r="C24" s="2"/>
      <c r="D24" s="2">
        <f>M19*G19/J19*0.02*2/F7*100</f>
        <v>1.5785696881188942</v>
      </c>
      <c r="E24" s="2"/>
      <c r="F24" s="2"/>
      <c r="G24" s="2"/>
      <c r="H24" s="2"/>
      <c r="I24" s="2"/>
      <c r="J24" s="2" t="s">
        <v>25</v>
      </c>
      <c r="K24" s="2"/>
      <c r="L24" s="2">
        <f>L23+L22</f>
        <v>296.2991118430775</v>
      </c>
      <c r="M24" s="2"/>
    </row>
    <row r="25" spans="1:13" ht="12.75">
      <c r="A25" s="2"/>
      <c r="B25" s="2" t="s">
        <v>36</v>
      </c>
      <c r="C25" s="2"/>
      <c r="D25" s="2">
        <f>F8*(100-D24)/100</f>
        <v>1968.4286062376223</v>
      </c>
      <c r="E25" s="2"/>
      <c r="F25" s="2"/>
      <c r="G25" s="2"/>
      <c r="H25" s="2"/>
      <c r="I25" s="2"/>
      <c r="J25" s="2" t="s">
        <v>33</v>
      </c>
      <c r="K25" s="2"/>
      <c r="L25" s="2">
        <f>((F3*6+F3*5)*F4+2*F3*3*F3*2.5+F3*4)/1000000</f>
        <v>0.3154</v>
      </c>
      <c r="M25" s="2"/>
    </row>
    <row r="26" spans="1:13" ht="12.75">
      <c r="A26" s="2"/>
      <c r="B26" s="2"/>
      <c r="C26" s="2"/>
      <c r="D26" s="2"/>
      <c r="E26" s="2"/>
      <c r="F26" s="2"/>
      <c r="G26" s="2"/>
      <c r="H26" s="2" t="s">
        <v>39</v>
      </c>
      <c r="I26" s="2"/>
      <c r="J26" s="2"/>
      <c r="K26" s="2"/>
      <c r="L26" s="3">
        <f>L24/L25/L6</f>
        <v>13.420559463858933</v>
      </c>
      <c r="M26" s="2"/>
    </row>
    <row r="27" spans="1:13" ht="12.75">
      <c r="A27" s="2"/>
      <c r="B27" s="2" t="s">
        <v>23</v>
      </c>
      <c r="C27" s="2"/>
      <c r="D27" s="2">
        <f>F3*3*F3*2*F4/1000000*7.7</f>
        <v>69.3</v>
      </c>
      <c r="E27" s="2"/>
      <c r="F27" s="2"/>
      <c r="G27" s="2"/>
      <c r="H27" s="2"/>
      <c r="I27" s="2"/>
      <c r="J27" s="2"/>
      <c r="K27" s="3" t="s">
        <v>44</v>
      </c>
      <c r="L27" s="3"/>
      <c r="M27" s="2"/>
    </row>
    <row r="28" spans="1:13" ht="12.75">
      <c r="A28" s="2"/>
      <c r="B28" s="2" t="s">
        <v>24</v>
      </c>
      <c r="C28" s="2"/>
      <c r="D28" s="2">
        <f>M14*I15/1000000*8.93</f>
        <v>17.603163359483528</v>
      </c>
      <c r="E28" s="2"/>
      <c r="F28" s="2"/>
      <c r="G28" s="2"/>
      <c r="H28" s="2"/>
      <c r="I28" s="2"/>
      <c r="J28" s="2"/>
      <c r="K28" s="3" t="s">
        <v>40</v>
      </c>
      <c r="L28" s="3"/>
      <c r="M28" s="3"/>
    </row>
    <row r="29" spans="1:13" ht="12.75">
      <c r="A29" s="2"/>
      <c r="B29" s="2" t="s">
        <v>31</v>
      </c>
      <c r="C29" s="2"/>
      <c r="D29" s="2">
        <f>D27*L10+D28*L11</f>
        <v>503.41061375173643</v>
      </c>
      <c r="E29" s="2"/>
      <c r="F29" s="2"/>
      <c r="G29" s="2"/>
      <c r="H29" s="2"/>
      <c r="I29" s="2"/>
      <c r="J29" s="2"/>
      <c r="K29" s="3" t="s">
        <v>41</v>
      </c>
      <c r="L29" s="3"/>
      <c r="M29" s="3"/>
    </row>
    <row r="30" spans="1:13" ht="12.75">
      <c r="A30" s="2"/>
      <c r="B30" s="2" t="s">
        <v>32</v>
      </c>
      <c r="C30" s="2"/>
      <c r="D30" s="2">
        <f>D29/D22</f>
        <v>0.05039145282800164</v>
      </c>
      <c r="E30" s="2"/>
      <c r="F30" s="2"/>
      <c r="G30" s="2"/>
      <c r="H30" s="2"/>
      <c r="I30" s="2"/>
      <c r="J30" s="2"/>
      <c r="K30" s="3" t="s">
        <v>42</v>
      </c>
      <c r="L30" s="3"/>
      <c r="M30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Mornhinweg</dc:creator>
  <cp:keywords/>
  <dc:description/>
  <cp:lastModifiedBy>The Unknown One...</cp:lastModifiedBy>
  <dcterms:created xsi:type="dcterms:W3CDTF">2007-08-05T18:41:48Z</dcterms:created>
  <dcterms:modified xsi:type="dcterms:W3CDTF">2010-02-20T18:47:57Z</dcterms:modified>
  <cp:category/>
  <cp:version/>
  <cp:contentType/>
  <cp:contentStatus/>
</cp:coreProperties>
</file>